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Leasing" sheetId="1" r:id="rId1"/>
    <sheet name="Betriebskosten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M30" i="1" l="1"/>
  <c r="N30" i="1"/>
  <c r="L30" i="1"/>
  <c r="K30" i="1"/>
  <c r="K28" i="1"/>
  <c r="K27" i="1"/>
  <c r="D27" i="1"/>
  <c r="E27" i="1"/>
  <c r="F27" i="1"/>
  <c r="G27" i="1"/>
  <c r="E28" i="1"/>
  <c r="F28" i="1"/>
  <c r="G28" i="1"/>
  <c r="E29" i="1"/>
  <c r="F29" i="1"/>
  <c r="G29" i="1"/>
  <c r="F30" i="1"/>
  <c r="G30" i="1"/>
  <c r="E30" i="1"/>
  <c r="D30" i="1"/>
  <c r="D28" i="1"/>
  <c r="K14" i="1"/>
  <c r="K13" i="1"/>
  <c r="K12" i="1"/>
  <c r="D12" i="1"/>
  <c r="D14" i="1"/>
  <c r="D13" i="1"/>
  <c r="I10" i="2"/>
  <c r="I11" i="2"/>
  <c r="I9" i="2"/>
  <c r="I5" i="2"/>
  <c r="I6" i="2"/>
  <c r="I4" i="2"/>
  <c r="K25" i="1"/>
  <c r="N10" i="1"/>
  <c r="M10" i="1"/>
  <c r="L10" i="1"/>
  <c r="E25" i="1"/>
  <c r="L24" i="1"/>
  <c r="L25" i="1" s="1"/>
  <c r="M24" i="1"/>
  <c r="M25" i="1" s="1"/>
  <c r="N24" i="1"/>
  <c r="N25" i="1" s="1"/>
  <c r="K24" i="1"/>
  <c r="L9" i="1"/>
  <c r="M9" i="1"/>
  <c r="N9" i="1"/>
  <c r="K9" i="1"/>
  <c r="K10" i="1" s="1"/>
  <c r="D9" i="1"/>
  <c r="E9" i="1"/>
  <c r="E10" i="1" s="1"/>
  <c r="F9" i="1"/>
  <c r="F10" i="1" s="1"/>
  <c r="G9" i="1"/>
  <c r="G10" i="1" s="1"/>
  <c r="D24" i="1"/>
  <c r="D25" i="1" s="1"/>
  <c r="E24" i="1"/>
  <c r="F24" i="1"/>
  <c r="F25" i="1" s="1"/>
  <c r="G24" i="1"/>
  <c r="G25" i="1" s="1"/>
  <c r="D10" i="1"/>
  <c r="H9" i="2"/>
  <c r="H10" i="2"/>
  <c r="H11" i="2"/>
  <c r="H8" i="2"/>
  <c r="G9" i="2"/>
  <c r="G10" i="2"/>
  <c r="G11" i="2"/>
  <c r="G8" i="2"/>
  <c r="H4" i="2"/>
  <c r="H5" i="2"/>
  <c r="H6" i="2"/>
  <c r="H3" i="2"/>
  <c r="G4" i="2"/>
  <c r="G5" i="2"/>
  <c r="G6" i="2"/>
  <c r="G3" i="2"/>
  <c r="N29" i="1" l="1"/>
  <c r="K29" i="1"/>
  <c r="M29" i="1"/>
  <c r="L29" i="1"/>
  <c r="L28" i="1"/>
  <c r="N28" i="1"/>
  <c r="M28" i="1"/>
  <c r="L27" i="1"/>
  <c r="M27" i="1"/>
  <c r="N27" i="1"/>
  <c r="D29" i="1" l="1"/>
</calcChain>
</file>

<file path=xl/sharedStrings.xml><?xml version="1.0" encoding="utf-8"?>
<sst xmlns="http://schemas.openxmlformats.org/spreadsheetml/2006/main" count="51" uniqueCount="32">
  <si>
    <t>Anzahlung</t>
  </si>
  <si>
    <t>Gesamtkosten</t>
  </si>
  <si>
    <t>Kosten je Mehrkilometer</t>
  </si>
  <si>
    <t>Kosten je Minderkilometer</t>
  </si>
  <si>
    <t>KM pro Jahr</t>
  </si>
  <si>
    <t>Laufzeit in Monaten</t>
  </si>
  <si>
    <t>Kosten bei KM / Jahr</t>
  </si>
  <si>
    <t>435i</t>
  </si>
  <si>
    <t>Versicherung p.a.</t>
  </si>
  <si>
    <t>Steuer p.a.</t>
  </si>
  <si>
    <t>Kosten gesamt über 36 Monate</t>
  </si>
  <si>
    <t>Laufleistung p.a.</t>
  </si>
  <si>
    <t>435d</t>
  </si>
  <si>
    <t>Spritkosten p.a.</t>
  </si>
  <si>
    <t>Verbrauch pro 100km</t>
  </si>
  <si>
    <t>Preis je Liter</t>
  </si>
  <si>
    <t>435xd - 10.000km p.a.</t>
  </si>
  <si>
    <t>435xd - 15.000km p.a.</t>
  </si>
  <si>
    <t>435i - 10.000km p.a.</t>
  </si>
  <si>
    <t>435i - 15.000km p.a.</t>
  </si>
  <si>
    <t>Freigrenze km gesamt</t>
  </si>
  <si>
    <t>Unterhaltskosten bei 10tkm p.a.</t>
  </si>
  <si>
    <t>Unterhaltskosten bei 15tkm p.a.</t>
  </si>
  <si>
    <t>Mehrpreis</t>
  </si>
  <si>
    <t>435d - 0%</t>
  </si>
  <si>
    <t>435d - 10%</t>
  </si>
  <si>
    <t>435d - 20%</t>
  </si>
  <si>
    <t>435d - 30%</t>
  </si>
  <si>
    <t>435i - 0%</t>
  </si>
  <si>
    <t>435i - 10%</t>
  </si>
  <si>
    <t>435i - 20%</t>
  </si>
  <si>
    <t>435i - 30%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</si>
</sst>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2" borderId="9" applyNumberFormat="0" applyAlignment="0" applyProtection="0"/>
  </cellStyleXfs>
  <cellXfs count="59">
    <xf numFmtId="0" fontId="0" fillId="0" borderId="0" xfId="0"/>
    <xf numFmtId="9" fontId="0" fillId="0" borderId="0" xfId="0" applyNumberFormat="1"/>
    <xf numFmtId="164" fontId="0" fillId="0" borderId="0" xfId="0" applyNumberFormat="1"/>
    <xf numFmtId="0" fontId="1" fillId="0" borderId="0" xfId="0" applyFont="1"/>
    <xf numFmtId="0" fontId="1" fillId="3" borderId="0" xfId="0" applyFont="1" applyFill="1"/>
    <xf numFmtId="0" fontId="2" fillId="2" borderId="9" xfId="1"/>
    <xf numFmtId="0" fontId="2" fillId="2" borderId="9" xfId="1" applyNumberFormat="1"/>
    <xf numFmtId="164" fontId="2" fillId="2" borderId="9" xfId="1" applyNumberFormat="1"/>
    <xf numFmtId="0" fontId="0" fillId="4" borderId="1" xfId="0" applyFill="1" applyBorder="1"/>
    <xf numFmtId="0" fontId="1" fillId="4" borderId="2" xfId="0" applyFont="1" applyFill="1" applyBorder="1"/>
    <xf numFmtId="0" fontId="0" fillId="4" borderId="4" xfId="0" applyFill="1" applyBorder="1"/>
    <xf numFmtId="0" fontId="1" fillId="4" borderId="0" xfId="0" applyFont="1" applyFill="1" applyBorder="1"/>
    <xf numFmtId="164" fontId="0" fillId="4" borderId="0" xfId="0" applyNumberFormat="1" applyFill="1" applyBorder="1"/>
    <xf numFmtId="164" fontId="0" fillId="4" borderId="5" xfId="0" applyNumberFormat="1" applyFill="1" applyBorder="1"/>
    <xf numFmtId="0" fontId="0" fillId="4" borderId="0" xfId="0" applyFill="1" applyBorder="1"/>
    <xf numFmtId="0" fontId="0" fillId="4" borderId="6" xfId="0" applyFill="1" applyBorder="1"/>
    <xf numFmtId="164" fontId="0" fillId="4" borderId="7" xfId="0" applyNumberFormat="1" applyFill="1" applyBorder="1"/>
    <xf numFmtId="0" fontId="0" fillId="4" borderId="7" xfId="0" applyFill="1" applyBorder="1"/>
    <xf numFmtId="164" fontId="0" fillId="4" borderId="8" xfId="0" applyNumberFormat="1" applyFill="1" applyBorder="1"/>
    <xf numFmtId="0" fontId="0" fillId="5" borderId="1" xfId="0" applyFill="1" applyBorder="1"/>
    <xf numFmtId="0" fontId="1" fillId="5" borderId="2" xfId="0" applyFont="1" applyFill="1" applyBorder="1"/>
    <xf numFmtId="0" fontId="0" fillId="5" borderId="4" xfId="0" applyFill="1" applyBorder="1"/>
    <xf numFmtId="0" fontId="1" fillId="5" borderId="0" xfId="0" applyFont="1" applyFill="1" applyBorder="1"/>
    <xf numFmtId="164" fontId="0" fillId="5" borderId="0" xfId="0" applyNumberFormat="1" applyFill="1" applyBorder="1"/>
    <xf numFmtId="164" fontId="0" fillId="5" borderId="5" xfId="0" applyNumberFormat="1" applyFill="1" applyBorder="1"/>
    <xf numFmtId="0" fontId="0" fillId="5" borderId="0" xfId="0" applyFill="1" applyBorder="1"/>
    <xf numFmtId="0" fontId="0" fillId="5" borderId="6" xfId="0" applyFill="1" applyBorder="1"/>
    <xf numFmtId="164" fontId="0" fillId="5" borderId="7" xfId="0" applyNumberFormat="1" applyFill="1" applyBorder="1"/>
    <xf numFmtId="0" fontId="0" fillId="5" borderId="7" xfId="0" applyFill="1" applyBorder="1"/>
    <xf numFmtId="164" fontId="0" fillId="5" borderId="8" xfId="0" applyNumberFormat="1" applyFill="1" applyBorder="1"/>
    <xf numFmtId="0" fontId="0" fillId="5" borderId="2" xfId="0" applyFill="1" applyBorder="1"/>
    <xf numFmtId="164" fontId="0" fillId="5" borderId="2" xfId="0" applyNumberFormat="1" applyFill="1" applyBorder="1"/>
    <xf numFmtId="164" fontId="0" fillId="5" borderId="3" xfId="0" applyNumberFormat="1" applyFill="1" applyBorder="1"/>
    <xf numFmtId="0" fontId="0" fillId="4" borderId="2" xfId="0" applyFill="1" applyBorder="1"/>
    <xf numFmtId="164" fontId="0" fillId="4" borderId="2" xfId="0" applyNumberFormat="1" applyFill="1" applyBorder="1"/>
    <xf numFmtId="164" fontId="0" fillId="4" borderId="3" xfId="0" applyNumberFormat="1" applyFill="1" applyBorder="1"/>
    <xf numFmtId="0" fontId="1" fillId="4" borderId="10" xfId="0" applyFont="1" applyFill="1" applyBorder="1"/>
    <xf numFmtId="9" fontId="0" fillId="4" borderId="10" xfId="0" applyNumberFormat="1" applyFill="1" applyBorder="1"/>
    <xf numFmtId="164" fontId="0" fillId="4" borderId="10" xfId="0" applyNumberFormat="1" applyFill="1" applyBorder="1"/>
    <xf numFmtId="0" fontId="0" fillId="4" borderId="10" xfId="0" applyFill="1" applyBorder="1"/>
    <xf numFmtId="2" fontId="0" fillId="4" borderId="10" xfId="0" applyNumberFormat="1" applyFill="1" applyBorder="1"/>
    <xf numFmtId="0" fontId="1" fillId="5" borderId="10" xfId="0" applyFont="1" applyFill="1" applyBorder="1"/>
    <xf numFmtId="9" fontId="0" fillId="5" borderId="10" xfId="0" applyNumberFormat="1" applyFill="1" applyBorder="1"/>
    <xf numFmtId="164" fontId="0" fillId="5" borderId="10" xfId="0" applyNumberFormat="1" applyFill="1" applyBorder="1"/>
    <xf numFmtId="0" fontId="0" fillId="5" borderId="10" xfId="0" applyFill="1" applyBorder="1"/>
    <xf numFmtId="2" fontId="0" fillId="5" borderId="10" xfId="0" applyNumberFormat="1" applyFill="1" applyBorder="1"/>
    <xf numFmtId="0" fontId="3" fillId="4" borderId="10" xfId="0" applyFont="1" applyFill="1" applyBorder="1"/>
    <xf numFmtId="0" fontId="3" fillId="5" borderId="10" xfId="0" applyFont="1" applyFill="1" applyBorder="1"/>
    <xf numFmtId="164" fontId="4" fillId="4" borderId="10" xfId="0" applyNumberFormat="1" applyFont="1" applyFill="1" applyBorder="1"/>
    <xf numFmtId="9" fontId="0" fillId="4" borderId="10" xfId="0" applyNumberFormat="1" applyFill="1" applyBorder="1" applyAlignment="1">
      <alignment horizontal="right"/>
    </xf>
    <xf numFmtId="9" fontId="0" fillId="5" borderId="10" xfId="0" applyNumberFormat="1" applyFill="1" applyBorder="1" applyAlignment="1">
      <alignment horizontal="right"/>
    </xf>
    <xf numFmtId="9" fontId="4" fillId="4" borderId="10" xfId="0" applyNumberFormat="1" applyFont="1" applyFill="1" applyBorder="1" applyAlignment="1">
      <alignment horizontal="right"/>
    </xf>
    <xf numFmtId="2" fontId="4" fillId="4" borderId="10" xfId="0" applyNumberFormat="1" applyFont="1" applyFill="1" applyBorder="1"/>
    <xf numFmtId="164" fontId="4" fillId="4" borderId="0" xfId="0" applyNumberFormat="1" applyFont="1" applyFill="1" applyBorder="1"/>
    <xf numFmtId="9" fontId="4" fillId="5" borderId="10" xfId="0" applyNumberFormat="1" applyFont="1" applyFill="1" applyBorder="1" applyAlignment="1">
      <alignment horizontal="right"/>
    </xf>
    <xf numFmtId="164" fontId="4" fillId="5" borderId="10" xfId="0" applyNumberFormat="1" applyFont="1" applyFill="1" applyBorder="1"/>
    <xf numFmtId="2" fontId="4" fillId="5" borderId="10" xfId="0" applyNumberFormat="1" applyFont="1" applyFill="1" applyBorder="1"/>
    <xf numFmtId="164" fontId="4" fillId="5" borderId="0" xfId="0" applyNumberFormat="1" applyFont="1" applyFill="1" applyBorder="1"/>
    <xf numFmtId="164" fontId="5" fillId="5" borderId="10" xfId="0" applyNumberFormat="1" applyFont="1" applyFill="1" applyBorder="1"/>
  </cellXfs>
  <cellStyles count="2">
    <cellStyle name="Berechnung" xfId="1" builtinId="22"/>
    <cellStyle name="Standard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Leasing!$D$19</c:f>
              <c:strCache>
                <c:ptCount val="1"/>
                <c:pt idx="0">
                  <c:v>435d - 0%</c:v>
                </c:pt>
              </c:strCache>
            </c:strRef>
          </c:tx>
          <c:marker>
            <c:symbol val="none"/>
          </c:marker>
          <c:cat>
            <c:numRef>
              <c:f>Leasing!$J$27:$J$30</c:f>
              <c:numCache>
                <c:formatCode>General</c:formatCode>
                <c:ptCount val="4"/>
                <c:pt idx="0">
                  <c:v>10000</c:v>
                </c:pt>
                <c:pt idx="1">
                  <c:v>12000</c:v>
                </c:pt>
                <c:pt idx="2">
                  <c:v>15000</c:v>
                </c:pt>
                <c:pt idx="3">
                  <c:v>18000</c:v>
                </c:pt>
              </c:numCache>
            </c:numRef>
          </c:cat>
          <c:val>
            <c:numRef>
              <c:f>Leasing!$D$27:$D$30</c:f>
              <c:numCache>
                <c:formatCode>#,##0.00\ "€"</c:formatCode>
                <c:ptCount val="4"/>
                <c:pt idx="0">
                  <c:v>25133.490000000005</c:v>
                </c:pt>
                <c:pt idx="1">
                  <c:v>26136.890000000007</c:v>
                </c:pt>
                <c:pt idx="2">
                  <c:v>27352.240000000005</c:v>
                </c:pt>
                <c:pt idx="3">
                  <c:v>29270.640000000007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Leasing!$E$19</c:f>
              <c:strCache>
                <c:ptCount val="1"/>
                <c:pt idx="0">
                  <c:v>435d - 10%</c:v>
                </c:pt>
              </c:strCache>
            </c:strRef>
          </c:tx>
          <c:marker>
            <c:symbol val="none"/>
          </c:marker>
          <c:cat>
            <c:numRef>
              <c:f>Leasing!$J$27:$J$30</c:f>
              <c:numCache>
                <c:formatCode>General</c:formatCode>
                <c:ptCount val="4"/>
                <c:pt idx="0">
                  <c:v>10000</c:v>
                </c:pt>
                <c:pt idx="1">
                  <c:v>12000</c:v>
                </c:pt>
                <c:pt idx="2">
                  <c:v>15000</c:v>
                </c:pt>
                <c:pt idx="3">
                  <c:v>18000</c:v>
                </c:pt>
              </c:numCache>
            </c:numRef>
          </c:cat>
          <c:val>
            <c:numRef>
              <c:f>Leasing!$E$27:$E$30</c:f>
              <c:numCache>
                <c:formatCode>#,##0.00\ "€"</c:formatCode>
                <c:ptCount val="4"/>
                <c:pt idx="0">
                  <c:v>24644.89</c:v>
                </c:pt>
                <c:pt idx="1">
                  <c:v>25648.29</c:v>
                </c:pt>
                <c:pt idx="2">
                  <c:v>26863.64</c:v>
                </c:pt>
                <c:pt idx="3">
                  <c:v>28782.04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Leasing!$F$19</c:f>
              <c:strCache>
                <c:ptCount val="1"/>
                <c:pt idx="0">
                  <c:v>435d - 20%</c:v>
                </c:pt>
              </c:strCache>
            </c:strRef>
          </c:tx>
          <c:marker>
            <c:symbol val="none"/>
          </c:marker>
          <c:cat>
            <c:numRef>
              <c:f>Leasing!$J$27:$J$30</c:f>
              <c:numCache>
                <c:formatCode>General</c:formatCode>
                <c:ptCount val="4"/>
                <c:pt idx="0">
                  <c:v>10000</c:v>
                </c:pt>
                <c:pt idx="1">
                  <c:v>12000</c:v>
                </c:pt>
                <c:pt idx="2">
                  <c:v>15000</c:v>
                </c:pt>
                <c:pt idx="3">
                  <c:v>18000</c:v>
                </c:pt>
              </c:numCache>
            </c:numRef>
          </c:cat>
          <c:val>
            <c:numRef>
              <c:f>Leasing!$F$27:$F$30</c:f>
              <c:numCache>
                <c:formatCode>#,##0.00\ "€"</c:formatCode>
                <c:ptCount val="4"/>
                <c:pt idx="0">
                  <c:v>24156.300000000003</c:v>
                </c:pt>
                <c:pt idx="1">
                  <c:v>25159.700000000004</c:v>
                </c:pt>
                <c:pt idx="2">
                  <c:v>26375.050000000003</c:v>
                </c:pt>
                <c:pt idx="3">
                  <c:v>28293.450000000004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Leasing!$K$19</c:f>
              <c:strCache>
                <c:ptCount val="1"/>
                <c:pt idx="0">
                  <c:v>435i - 0%</c:v>
                </c:pt>
              </c:strCache>
            </c:strRef>
          </c:tx>
          <c:marker>
            <c:symbol val="none"/>
          </c:marker>
          <c:cat>
            <c:numRef>
              <c:f>Leasing!$J$27:$J$30</c:f>
              <c:numCache>
                <c:formatCode>General</c:formatCode>
                <c:ptCount val="4"/>
                <c:pt idx="0">
                  <c:v>10000</c:v>
                </c:pt>
                <c:pt idx="1">
                  <c:v>12000</c:v>
                </c:pt>
                <c:pt idx="2">
                  <c:v>15000</c:v>
                </c:pt>
                <c:pt idx="3">
                  <c:v>18000</c:v>
                </c:pt>
              </c:numCache>
            </c:numRef>
          </c:cat>
          <c:val>
            <c:numRef>
              <c:f>Leasing!$K$27:$K$30</c:f>
              <c:numCache>
                <c:formatCode>#,##0.00\ "€"</c:formatCode>
                <c:ptCount val="4"/>
                <c:pt idx="0">
                  <c:v>25905.49</c:v>
                </c:pt>
                <c:pt idx="1">
                  <c:v>27040.49</c:v>
                </c:pt>
                <c:pt idx="2">
                  <c:v>28442.240000000002</c:v>
                </c:pt>
                <c:pt idx="3">
                  <c:v>30537.040000000001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Leasing!$L$19</c:f>
              <c:strCache>
                <c:ptCount val="1"/>
                <c:pt idx="0">
                  <c:v>435i - 10%</c:v>
                </c:pt>
              </c:strCache>
            </c:strRef>
          </c:tx>
          <c:marker>
            <c:symbol val="none"/>
          </c:marker>
          <c:cat>
            <c:numRef>
              <c:f>Leasing!$J$27:$J$30</c:f>
              <c:numCache>
                <c:formatCode>General</c:formatCode>
                <c:ptCount val="4"/>
                <c:pt idx="0">
                  <c:v>10000</c:v>
                </c:pt>
                <c:pt idx="1">
                  <c:v>12000</c:v>
                </c:pt>
                <c:pt idx="2">
                  <c:v>15000</c:v>
                </c:pt>
                <c:pt idx="3">
                  <c:v>18000</c:v>
                </c:pt>
              </c:numCache>
            </c:numRef>
          </c:cat>
          <c:val>
            <c:numRef>
              <c:f>Leasing!$L$27:$L$30</c:f>
              <c:numCache>
                <c:formatCode>#,##0.00\ "€"</c:formatCode>
                <c:ptCount val="4"/>
                <c:pt idx="0">
                  <c:v>26259.89</c:v>
                </c:pt>
                <c:pt idx="1">
                  <c:v>27072.89</c:v>
                </c:pt>
                <c:pt idx="2">
                  <c:v>27953.64</c:v>
                </c:pt>
                <c:pt idx="3">
                  <c:v>30048.44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Leasing!$M$19</c:f>
              <c:strCache>
                <c:ptCount val="1"/>
                <c:pt idx="0">
                  <c:v>435i - 20%</c:v>
                </c:pt>
              </c:strCache>
            </c:strRef>
          </c:tx>
          <c:marker>
            <c:symbol val="none"/>
          </c:marker>
          <c:cat>
            <c:numRef>
              <c:f>Leasing!$J$27:$J$30</c:f>
              <c:numCache>
                <c:formatCode>General</c:formatCode>
                <c:ptCount val="4"/>
                <c:pt idx="0">
                  <c:v>10000</c:v>
                </c:pt>
                <c:pt idx="1">
                  <c:v>12000</c:v>
                </c:pt>
                <c:pt idx="2">
                  <c:v>15000</c:v>
                </c:pt>
                <c:pt idx="3">
                  <c:v>18000</c:v>
                </c:pt>
              </c:numCache>
            </c:numRef>
          </c:cat>
          <c:val>
            <c:numRef>
              <c:f>Leasing!$M$27:$M$30</c:f>
              <c:numCache>
                <c:formatCode>#,##0.00\ "€"</c:formatCode>
                <c:ptCount val="4"/>
                <c:pt idx="0">
                  <c:v>25771.660000000003</c:v>
                </c:pt>
                <c:pt idx="1">
                  <c:v>26584.660000000003</c:v>
                </c:pt>
                <c:pt idx="2">
                  <c:v>27465.410000000003</c:v>
                </c:pt>
                <c:pt idx="3">
                  <c:v>29560.210000000003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723392"/>
        <c:axId val="129725184"/>
      </c:lineChart>
      <c:catAx>
        <c:axId val="129723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9725184"/>
        <c:crosses val="autoZero"/>
        <c:auto val="1"/>
        <c:lblAlgn val="ctr"/>
        <c:lblOffset val="100"/>
        <c:noMultiLvlLbl val="0"/>
      </c:catAx>
      <c:valAx>
        <c:axId val="129725184"/>
        <c:scaling>
          <c:orientation val="minMax"/>
          <c:min val="23000"/>
        </c:scaling>
        <c:delete val="0"/>
        <c:axPos val="l"/>
        <c:majorGridlines/>
        <c:numFmt formatCode="#,##0.00\ &quot;€&quot;" sourceLinked="1"/>
        <c:majorTickMark val="out"/>
        <c:minorTickMark val="none"/>
        <c:tickLblPos val="nextTo"/>
        <c:crossAx val="12972339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Betriebskosten!$C$3</c:f>
              <c:strCache>
                <c:ptCount val="1"/>
                <c:pt idx="0">
                  <c:v>435d</c:v>
                </c:pt>
              </c:strCache>
            </c:strRef>
          </c:tx>
          <c:marker>
            <c:symbol val="none"/>
          </c:marker>
          <c:cat>
            <c:numRef>
              <c:f>Betriebskosten!$D$3:$D$6</c:f>
              <c:numCache>
                <c:formatCode>General</c:formatCode>
                <c:ptCount val="4"/>
                <c:pt idx="0">
                  <c:v>10000</c:v>
                </c:pt>
                <c:pt idx="1">
                  <c:v>12000</c:v>
                </c:pt>
                <c:pt idx="2">
                  <c:v>15000</c:v>
                </c:pt>
                <c:pt idx="3">
                  <c:v>18000</c:v>
                </c:pt>
              </c:numCache>
            </c:numRef>
          </c:cat>
          <c:val>
            <c:numRef>
              <c:f>Betriebskosten!$H$3:$H$6</c:f>
              <c:numCache>
                <c:formatCode>#,##0.00\ "€"</c:formatCode>
                <c:ptCount val="4"/>
                <c:pt idx="0">
                  <c:v>2054</c:v>
                </c:pt>
                <c:pt idx="1">
                  <c:v>2244.4</c:v>
                </c:pt>
                <c:pt idx="2">
                  <c:v>2579</c:v>
                </c:pt>
                <c:pt idx="3">
                  <c:v>2955.6000000000004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Betriebskosten!$C$8</c:f>
              <c:strCache>
                <c:ptCount val="1"/>
                <c:pt idx="0">
                  <c:v>435i</c:v>
                </c:pt>
              </c:strCache>
            </c:strRef>
          </c:tx>
          <c:marker>
            <c:symbol val="none"/>
          </c:marker>
          <c:val>
            <c:numRef>
              <c:f>Betriebskosten!$H$8:$H$11</c:f>
              <c:numCache>
                <c:formatCode>#,##0.00\ "€"</c:formatCode>
                <c:ptCount val="4"/>
                <c:pt idx="0">
                  <c:v>2395</c:v>
                </c:pt>
                <c:pt idx="1">
                  <c:v>2717</c:v>
                </c:pt>
                <c:pt idx="2">
                  <c:v>3238</c:v>
                </c:pt>
                <c:pt idx="3">
                  <c:v>3791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612928"/>
        <c:axId val="79614720"/>
      </c:lineChart>
      <c:catAx>
        <c:axId val="79612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9614720"/>
        <c:crosses val="autoZero"/>
        <c:auto val="1"/>
        <c:lblAlgn val="ctr"/>
        <c:lblOffset val="100"/>
        <c:noMultiLvlLbl val="0"/>
      </c:catAx>
      <c:valAx>
        <c:axId val="79614720"/>
        <c:scaling>
          <c:orientation val="minMax"/>
          <c:min val="0"/>
        </c:scaling>
        <c:delete val="0"/>
        <c:axPos val="l"/>
        <c:majorGridlines/>
        <c:numFmt formatCode="#,##0.00\ &quot;€&quot;" sourceLinked="1"/>
        <c:majorTickMark val="out"/>
        <c:minorTickMark val="none"/>
        <c:tickLblPos val="nextTo"/>
        <c:crossAx val="7961292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219074</xdr:colOff>
      <xdr:row>32</xdr:row>
      <xdr:rowOff>28574</xdr:rowOff>
    </xdr:from>
    <xdr:to>
      <xdr:col>13</xdr:col>
      <xdr:colOff>819149</xdr:colOff>
      <xdr:row>51</xdr:row>
      <xdr:rowOff>180975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12</xdr:row>
      <xdr:rowOff>28575</xdr:rowOff>
    </xdr:from>
    <xdr:to>
      <xdr:col>8</xdr:col>
      <xdr:colOff>1895475</xdr:colOff>
      <xdr:row>25</xdr:row>
      <xdr:rowOff>142875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Q30"/>
  <sheetViews>
    <sheetView tabSelected="1" zoomScaleNormal="100" workbookViewId="0">
      <selection activeCell="F29" sqref="F29"/>
    </sheetView>
  </sheetViews>
  <sheetFormatPr baseColWidth="10" defaultColWidth="9.140625" defaultRowHeight="15" x14ac:dyDescent="0.25"/>
  <cols>
    <col min="1" max="1" width="3.42578125" customWidth="1"/>
    <col min="2" max="2" width="19.85546875" bestFit="1" customWidth="1"/>
    <col min="3" max="3" width="29.5703125" bestFit="1" customWidth="1"/>
    <col min="4" max="7" width="12.7109375" customWidth="1"/>
    <col min="8" max="8" width="3.7109375" customWidth="1"/>
    <col min="9" max="9" width="19.140625" bestFit="1" customWidth="1"/>
    <col min="10" max="10" width="29.5703125" bestFit="1" customWidth="1"/>
    <col min="11" max="14" width="12.7109375" customWidth="1"/>
    <col min="16" max="16" width="25.140625" bestFit="1" customWidth="1"/>
    <col min="17" max="17" width="6" bestFit="1" customWidth="1"/>
  </cols>
  <sheetData>
    <row r="3" spans="2:17" x14ac:dyDescent="0.25">
      <c r="B3" s="4" t="s">
        <v>16</v>
      </c>
      <c r="I3" s="4" t="s">
        <v>18</v>
      </c>
    </row>
    <row r="4" spans="2:17" x14ac:dyDescent="0.25">
      <c r="B4" s="8"/>
      <c r="C4" s="36" t="s">
        <v>0</v>
      </c>
      <c r="D4" s="37">
        <v>0</v>
      </c>
      <c r="E4" s="37">
        <v>0.1</v>
      </c>
      <c r="F4" s="37">
        <v>0.2</v>
      </c>
      <c r="G4" s="37">
        <v>0.3</v>
      </c>
      <c r="H4" s="1"/>
      <c r="I4" s="19"/>
      <c r="J4" s="41" t="s">
        <v>0</v>
      </c>
      <c r="K4" s="42">
        <v>0</v>
      </c>
      <c r="L4" s="42">
        <v>0.1</v>
      </c>
      <c r="M4" s="42">
        <v>0.2</v>
      </c>
      <c r="N4" s="42">
        <v>0.3</v>
      </c>
      <c r="P4" s="5" t="s">
        <v>20</v>
      </c>
      <c r="Q4" s="6">
        <v>2500</v>
      </c>
    </row>
    <row r="5" spans="2:17" x14ac:dyDescent="0.25">
      <c r="B5" s="10"/>
      <c r="C5" s="36"/>
      <c r="D5" s="38">
        <v>0</v>
      </c>
      <c r="E5" s="38">
        <v>6711.76</v>
      </c>
      <c r="F5" s="38">
        <v>13423.53</v>
      </c>
      <c r="G5" s="38">
        <v>20135.29</v>
      </c>
      <c r="I5" s="21"/>
      <c r="J5" s="41"/>
      <c r="K5" s="43">
        <v>0</v>
      </c>
      <c r="L5" s="43">
        <v>6711.76</v>
      </c>
      <c r="M5" s="43">
        <v>13423.53</v>
      </c>
      <c r="N5" s="43">
        <v>20135.29</v>
      </c>
      <c r="P5" s="5" t="s">
        <v>2</v>
      </c>
      <c r="Q5" s="7">
        <v>0.23719999999999999</v>
      </c>
    </row>
    <row r="6" spans="2:17" x14ac:dyDescent="0.25">
      <c r="B6" s="10"/>
      <c r="C6" s="36"/>
      <c r="D6" s="38">
        <v>662.54</v>
      </c>
      <c r="E6" s="38">
        <v>462.53</v>
      </c>
      <c r="F6" s="38">
        <v>263.19</v>
      </c>
      <c r="G6" s="38">
        <v>63.18</v>
      </c>
      <c r="I6" s="21"/>
      <c r="J6" s="41"/>
      <c r="K6" s="43">
        <v>679.7</v>
      </c>
      <c r="L6" s="43">
        <v>479.76</v>
      </c>
      <c r="M6" s="43">
        <v>279.83</v>
      </c>
      <c r="N6" s="43">
        <v>79.89</v>
      </c>
      <c r="P6" s="5" t="s">
        <v>3</v>
      </c>
      <c r="Q6" s="7">
        <v>0.13550000000000001</v>
      </c>
    </row>
    <row r="7" spans="2:17" x14ac:dyDescent="0.25">
      <c r="B7" s="10"/>
      <c r="C7" s="39" t="s">
        <v>5</v>
      </c>
      <c r="D7" s="40">
        <v>36</v>
      </c>
      <c r="E7" s="40">
        <v>36</v>
      </c>
      <c r="F7" s="40">
        <v>36</v>
      </c>
      <c r="G7" s="40">
        <v>36</v>
      </c>
      <c r="I7" s="21"/>
      <c r="J7" s="44" t="s">
        <v>5</v>
      </c>
      <c r="K7" s="45">
        <v>36</v>
      </c>
      <c r="L7" s="45">
        <v>36</v>
      </c>
      <c r="M7" s="45">
        <v>36</v>
      </c>
      <c r="N7" s="45">
        <v>36</v>
      </c>
    </row>
    <row r="8" spans="2:17" x14ac:dyDescent="0.25">
      <c r="B8" s="10"/>
      <c r="C8" s="39" t="s">
        <v>4</v>
      </c>
      <c r="D8" s="40">
        <v>10000</v>
      </c>
      <c r="E8" s="40">
        <v>10000</v>
      </c>
      <c r="F8" s="40">
        <v>10000</v>
      </c>
      <c r="G8" s="40">
        <v>10000</v>
      </c>
      <c r="I8" s="21"/>
      <c r="J8" s="44" t="s">
        <v>4</v>
      </c>
      <c r="K8" s="45">
        <v>10000</v>
      </c>
      <c r="L8" s="45">
        <v>10000</v>
      </c>
      <c r="M8" s="45">
        <v>10000</v>
      </c>
      <c r="N8" s="45">
        <v>10000</v>
      </c>
    </row>
    <row r="9" spans="2:17" x14ac:dyDescent="0.25">
      <c r="B9" s="10"/>
      <c r="C9" s="39" t="s">
        <v>21</v>
      </c>
      <c r="D9" s="38">
        <f>Betriebskosten!$H3</f>
        <v>2054</v>
      </c>
      <c r="E9" s="38">
        <f>Betriebskosten!$H3</f>
        <v>2054</v>
      </c>
      <c r="F9" s="38">
        <f>Betriebskosten!$H3</f>
        <v>2054</v>
      </c>
      <c r="G9" s="38">
        <f>Betriebskosten!$H3</f>
        <v>2054</v>
      </c>
      <c r="I9" s="21"/>
      <c r="J9" s="44" t="s">
        <v>21</v>
      </c>
      <c r="K9" s="43">
        <f>Betriebskosten!$H$8</f>
        <v>2395</v>
      </c>
      <c r="L9" s="43">
        <f>Betriebskosten!$H$8</f>
        <v>2395</v>
      </c>
      <c r="M9" s="43">
        <f>Betriebskosten!$H$8</f>
        <v>2395</v>
      </c>
      <c r="N9" s="43">
        <f>Betriebskosten!$H$8</f>
        <v>2395</v>
      </c>
    </row>
    <row r="10" spans="2:17" x14ac:dyDescent="0.25">
      <c r="B10" s="10"/>
      <c r="C10" s="36" t="s">
        <v>1</v>
      </c>
      <c r="D10" s="38">
        <f>D5+(36*D6)+D9</f>
        <v>25905.439999999999</v>
      </c>
      <c r="E10" s="38">
        <f>E5+(36*E6)+E9</f>
        <v>25416.839999999997</v>
      </c>
      <c r="F10" s="38">
        <f>F5+(36*F6)+F9</f>
        <v>24952.370000000003</v>
      </c>
      <c r="G10" s="38">
        <f>G5+(36*G6)+G9</f>
        <v>24463.77</v>
      </c>
      <c r="I10" s="21"/>
      <c r="J10" s="41" t="s">
        <v>1</v>
      </c>
      <c r="K10" s="43">
        <f>K5+(36*K6)+K9</f>
        <v>26864.2</v>
      </c>
      <c r="L10" s="43">
        <f>L5+(36*L6)+L9</f>
        <v>26378.120000000003</v>
      </c>
      <c r="M10" s="43">
        <f>M5+(36*M6)+M9</f>
        <v>25892.41</v>
      </c>
      <c r="N10" s="43">
        <f>N5+(36*N6)+N9</f>
        <v>25406.33</v>
      </c>
    </row>
    <row r="11" spans="2:17" x14ac:dyDescent="0.25">
      <c r="B11" s="10"/>
      <c r="C11" s="11"/>
      <c r="D11" s="12"/>
      <c r="E11" s="12"/>
      <c r="F11" s="12"/>
      <c r="G11" s="13"/>
      <c r="I11" s="21"/>
      <c r="J11" s="22"/>
      <c r="K11" s="23"/>
      <c r="L11" s="23"/>
      <c r="M11" s="23"/>
      <c r="N11" s="24"/>
    </row>
    <row r="12" spans="2:17" x14ac:dyDescent="0.25">
      <c r="B12" s="10" t="s">
        <v>6</v>
      </c>
      <c r="C12" s="36">
        <v>12000</v>
      </c>
      <c r="D12" s="38">
        <f>(C12*($D$7/12)-$D$8*($D$7/12) - $Q$4) *$Q$5+$D$10+Betriebskosten!I4</f>
        <v>26926.04</v>
      </c>
      <c r="E12" s="38"/>
      <c r="F12" s="38"/>
      <c r="G12" s="38"/>
      <c r="I12" s="21" t="s">
        <v>6</v>
      </c>
      <c r="J12" s="41">
        <v>12000</v>
      </c>
      <c r="K12" s="43">
        <f>(J12*($D$7/12)-$D$8*($D$7/12) - $Q$4) *$Q$5+$D$10+Betriebskosten!I4</f>
        <v>26926.04</v>
      </c>
      <c r="L12" s="43"/>
      <c r="M12" s="43"/>
      <c r="N12" s="43"/>
    </row>
    <row r="13" spans="2:17" x14ac:dyDescent="0.25">
      <c r="B13" s="10"/>
      <c r="C13" s="36">
        <v>15000</v>
      </c>
      <c r="D13" s="38">
        <f>(C13*($D$7/12)-$D$8*($D$7/12) - $Q$4) *$Q$5+$D$10+Betriebskosten!I5</f>
        <v>29205.039999999997</v>
      </c>
      <c r="E13" s="39"/>
      <c r="F13" s="39"/>
      <c r="G13" s="39"/>
      <c r="I13" s="21"/>
      <c r="J13" s="41">
        <v>15000</v>
      </c>
      <c r="K13" s="43">
        <f>(J13*($D$7/12)-$D$8*($D$7/12) - $Q$4) *$Q$5+$D$10+Betriebskosten!I5</f>
        <v>29205.039999999997</v>
      </c>
      <c r="L13" s="44"/>
      <c r="M13" s="44"/>
      <c r="N13" s="44"/>
    </row>
    <row r="14" spans="2:17" x14ac:dyDescent="0.25">
      <c r="B14" s="15"/>
      <c r="C14" s="36">
        <v>18000</v>
      </c>
      <c r="D14" s="38">
        <f>(C14*($D$7/12)-$D$8*($D$7/12) - $Q$4) *$Q$5+$D$10+Betriebskosten!I6</f>
        <v>31381.839999999997</v>
      </c>
      <c r="E14" s="39"/>
      <c r="F14" s="39"/>
      <c r="G14" s="39"/>
      <c r="I14" s="26"/>
      <c r="J14" s="41">
        <v>18000</v>
      </c>
      <c r="K14" s="43">
        <f>(J14*($D$7/12)-$D$8*($D$7/12) - $Q$4) *$Q$5+$D$10+Betriebskosten!I6</f>
        <v>31381.839999999997</v>
      </c>
      <c r="L14" s="44"/>
      <c r="M14" s="44"/>
      <c r="N14" s="44"/>
    </row>
    <row r="18" spans="2:14" x14ac:dyDescent="0.25">
      <c r="B18" s="4" t="s">
        <v>17</v>
      </c>
      <c r="I18" s="4" t="s">
        <v>19</v>
      </c>
    </row>
    <row r="19" spans="2:14" x14ac:dyDescent="0.25">
      <c r="B19" s="8"/>
      <c r="C19" s="36" t="s">
        <v>0</v>
      </c>
      <c r="D19" s="49" t="s">
        <v>24</v>
      </c>
      <c r="E19" s="51" t="s">
        <v>25</v>
      </c>
      <c r="F19" s="49" t="s">
        <v>26</v>
      </c>
      <c r="G19" s="49" t="s">
        <v>27</v>
      </c>
      <c r="I19" s="19"/>
      <c r="J19" s="41" t="s">
        <v>0</v>
      </c>
      <c r="K19" s="50" t="s">
        <v>28</v>
      </c>
      <c r="L19" s="54" t="s">
        <v>29</v>
      </c>
      <c r="M19" s="50" t="s">
        <v>30</v>
      </c>
      <c r="N19" s="50" t="s">
        <v>31</v>
      </c>
    </row>
    <row r="20" spans="2:14" x14ac:dyDescent="0.25">
      <c r="B20" s="10"/>
      <c r="C20" s="36"/>
      <c r="D20" s="38">
        <v>0</v>
      </c>
      <c r="E20" s="48">
        <v>6711.76</v>
      </c>
      <c r="F20" s="38">
        <v>13423.53</v>
      </c>
      <c r="G20" s="38">
        <v>20135.29</v>
      </c>
      <c r="I20" s="21"/>
      <c r="J20" s="41"/>
      <c r="K20" s="43">
        <v>0</v>
      </c>
      <c r="L20" s="55">
        <v>6709.24</v>
      </c>
      <c r="M20" s="43">
        <v>13418.49</v>
      </c>
      <c r="N20" s="43">
        <v>20127.73</v>
      </c>
    </row>
    <row r="21" spans="2:14" x14ac:dyDescent="0.25">
      <c r="B21" s="10"/>
      <c r="C21" s="36"/>
      <c r="D21" s="38">
        <v>697.44</v>
      </c>
      <c r="E21" s="48">
        <v>497.43</v>
      </c>
      <c r="F21" s="38">
        <v>297.42</v>
      </c>
      <c r="G21" s="38">
        <v>97.41</v>
      </c>
      <c r="I21" s="21"/>
      <c r="J21" s="41"/>
      <c r="K21" s="43">
        <v>714.59</v>
      </c>
      <c r="L21" s="55">
        <v>514.65</v>
      </c>
      <c r="M21" s="43">
        <v>314.72000000000003</v>
      </c>
      <c r="N21" s="43">
        <v>114.78</v>
      </c>
    </row>
    <row r="22" spans="2:14" x14ac:dyDescent="0.25">
      <c r="B22" s="10"/>
      <c r="C22" s="39" t="s">
        <v>5</v>
      </c>
      <c r="D22" s="40">
        <v>36</v>
      </c>
      <c r="E22" s="52">
        <v>36</v>
      </c>
      <c r="F22" s="40">
        <v>36</v>
      </c>
      <c r="G22" s="40">
        <v>36</v>
      </c>
      <c r="I22" s="21"/>
      <c r="J22" s="44" t="s">
        <v>5</v>
      </c>
      <c r="K22" s="45">
        <v>36</v>
      </c>
      <c r="L22" s="56">
        <v>36</v>
      </c>
      <c r="M22" s="45">
        <v>36</v>
      </c>
      <c r="N22" s="45">
        <v>36</v>
      </c>
    </row>
    <row r="23" spans="2:14" x14ac:dyDescent="0.25">
      <c r="B23" s="10"/>
      <c r="C23" s="39" t="s">
        <v>4</v>
      </c>
      <c r="D23" s="40">
        <v>15000</v>
      </c>
      <c r="E23" s="52">
        <v>15000</v>
      </c>
      <c r="F23" s="40">
        <v>15000</v>
      </c>
      <c r="G23" s="40">
        <v>15000</v>
      </c>
      <c r="I23" s="21"/>
      <c r="J23" s="44" t="s">
        <v>4</v>
      </c>
      <c r="K23" s="45">
        <v>15000</v>
      </c>
      <c r="L23" s="56">
        <v>15000</v>
      </c>
      <c r="M23" s="45">
        <v>15000</v>
      </c>
      <c r="N23" s="45">
        <v>15000</v>
      </c>
    </row>
    <row r="24" spans="2:14" x14ac:dyDescent="0.25">
      <c r="B24" s="10"/>
      <c r="C24" s="39" t="s">
        <v>22</v>
      </c>
      <c r="D24" s="38">
        <f>Betriebskosten!$H$4</f>
        <v>2244.4</v>
      </c>
      <c r="E24" s="48">
        <f>Betriebskosten!$H$4</f>
        <v>2244.4</v>
      </c>
      <c r="F24" s="38">
        <f>Betriebskosten!$H$4</f>
        <v>2244.4</v>
      </c>
      <c r="G24" s="38">
        <f>Betriebskosten!$H$4</f>
        <v>2244.4</v>
      </c>
      <c r="I24" s="21"/>
      <c r="J24" s="44" t="s">
        <v>22</v>
      </c>
      <c r="K24" s="45">
        <f>Betriebskosten!$H$9</f>
        <v>2717</v>
      </c>
      <c r="L24" s="56">
        <f>Betriebskosten!$H$9</f>
        <v>2717</v>
      </c>
      <c r="M24" s="45">
        <f>Betriebskosten!$H$9</f>
        <v>2717</v>
      </c>
      <c r="N24" s="45">
        <f>Betriebskosten!$H$9</f>
        <v>2717</v>
      </c>
    </row>
    <row r="25" spans="2:14" x14ac:dyDescent="0.25">
      <c r="B25" s="10"/>
      <c r="C25" s="36" t="s">
        <v>1</v>
      </c>
      <c r="D25" s="38">
        <f>D20+(36*D21)+D24</f>
        <v>27352.240000000005</v>
      </c>
      <c r="E25" s="48">
        <f>E20+(36*E21)+E24</f>
        <v>26863.64</v>
      </c>
      <c r="F25" s="38">
        <f>F20+(36*F21)+F24</f>
        <v>26375.050000000003</v>
      </c>
      <c r="G25" s="38">
        <f>G20+(36*G21)+G24</f>
        <v>25886.45</v>
      </c>
      <c r="I25" s="21"/>
      <c r="J25" s="41" t="s">
        <v>1</v>
      </c>
      <c r="K25" s="43">
        <f>K20+(36*K21)+K24</f>
        <v>28442.240000000002</v>
      </c>
      <c r="L25" s="55">
        <f>L20+(36*L21)+L24</f>
        <v>27953.64</v>
      </c>
      <c r="M25" s="43">
        <f>M20+(36*M21)+M24</f>
        <v>27465.410000000003</v>
      </c>
      <c r="N25" s="43">
        <f>N20+(36*N21)+N24</f>
        <v>26976.809999999998</v>
      </c>
    </row>
    <row r="26" spans="2:14" x14ac:dyDescent="0.25">
      <c r="B26" s="10"/>
      <c r="C26" s="11"/>
      <c r="D26" s="12"/>
      <c r="E26" s="53"/>
      <c r="F26" s="12"/>
      <c r="G26" s="13"/>
      <c r="I26" s="21"/>
      <c r="J26" s="22"/>
      <c r="K26" s="23"/>
      <c r="L26" s="57"/>
      <c r="M26" s="23"/>
      <c r="N26" s="24"/>
    </row>
    <row r="27" spans="2:14" x14ac:dyDescent="0.25">
      <c r="B27" s="10" t="s">
        <v>6</v>
      </c>
      <c r="C27" s="36">
        <v>10000</v>
      </c>
      <c r="D27" s="38">
        <f>D25-((D23*D22/12)-($C$27*D22/12)-$Q$4)*$Q$6-SUM(Betriebskosten!$I$5:'Betriebskosten'!$I$4)</f>
        <v>25133.490000000005</v>
      </c>
      <c r="E27" s="48">
        <f>E25-((E23*E22/12)-($C$27*E22/12)-$Q$4)*$Q$6-SUM(Betriebskosten!$I$5:'Betriebskosten'!$I$4)</f>
        <v>24644.89</v>
      </c>
      <c r="F27" s="38">
        <f>F25-((F23*F22/12)-($C$27*F22/12)-$Q$4)*$Q$6-SUM(Betriebskosten!$I$5:'Betriebskosten'!$I$4)</f>
        <v>24156.300000000003</v>
      </c>
      <c r="G27" s="38">
        <f>G25-((G23*G22/12)-($C$27*G22/12)-$Q$4)*$Q$6-SUM(Betriebskosten!$I$5:'Betriebskosten'!$I$4)</f>
        <v>23667.7</v>
      </c>
      <c r="I27" s="21" t="s">
        <v>6</v>
      </c>
      <c r="J27" s="41">
        <v>10000</v>
      </c>
      <c r="K27" s="43">
        <f>K25-((K23*K22/12)-($C$27*K22/12)-$Q$4)*$Q$6-SUM(Betriebskosten!$I$9:'Betriebskosten'!$I$10)</f>
        <v>25905.49</v>
      </c>
      <c r="L27" s="55">
        <f>L25-((L23*L22/12)-($C$27*L22/12)-$Q$4)*$Q$6</f>
        <v>26259.89</v>
      </c>
      <c r="M27" s="43">
        <f>M25-((M23*M22/12)-($C$27*M22/12)-$Q$4)*$Q$6</f>
        <v>25771.660000000003</v>
      </c>
      <c r="N27" s="43">
        <f>N25-((N23*N22/12)-($C$27*N22/12)-$Q$4)*$Q$6</f>
        <v>25283.059999999998</v>
      </c>
    </row>
    <row r="28" spans="2:14" x14ac:dyDescent="0.25">
      <c r="B28" s="10"/>
      <c r="C28" s="36">
        <v>12000</v>
      </c>
      <c r="D28" s="38">
        <f>D25-((D23*D22/12)-($C$28*D22/12)-$Q$4)*$Q$6-Betriebskosten!$I$5</f>
        <v>26136.890000000007</v>
      </c>
      <c r="E28" s="48">
        <f>E25-((E23*E22/12)-($C$28*E22/12)-$Q$4)*$Q$6-Betriebskosten!$I$5</f>
        <v>25648.29</v>
      </c>
      <c r="F28" s="38">
        <f>F25-((F23*F22/12)-($C$28*F22/12)-$Q$4)*$Q$6-Betriebskosten!$I$5</f>
        <v>25159.700000000004</v>
      </c>
      <c r="G28" s="38">
        <f>G25-((G23*G22/12)-($C$28*G22/12)-$Q$4)*$Q$6-Betriebskosten!$I$5</f>
        <v>24671.100000000002</v>
      </c>
      <c r="I28" s="21"/>
      <c r="J28" s="41">
        <v>12000</v>
      </c>
      <c r="K28" s="43">
        <f>K25-((K23*K22/12)-($C$28*K22/12)-$Q$4)*$Q$6-Betriebskosten!$I$10</f>
        <v>27040.49</v>
      </c>
      <c r="L28" s="58">
        <f>L25-((L23*L22/12)-($C$28*L22/12)-$Q$4)*$Q$6</f>
        <v>27072.89</v>
      </c>
      <c r="M28" s="43">
        <f>M25-((M23*M22/12)-($C$28*M22/12)-$Q$4)*$Q$6</f>
        <v>26584.660000000003</v>
      </c>
      <c r="N28" s="43">
        <f>N25-((N23*N22/12)-($C$28*N22/12)-$Q$4)*$Q$6</f>
        <v>26096.059999999998</v>
      </c>
    </row>
    <row r="29" spans="2:14" x14ac:dyDescent="0.25">
      <c r="B29" s="10"/>
      <c r="C29" s="46">
        <v>15000</v>
      </c>
      <c r="D29" s="38">
        <f>D25</f>
        <v>27352.240000000005</v>
      </c>
      <c r="E29" s="48">
        <f t="shared" ref="E29:G29" si="0">E25</f>
        <v>26863.64</v>
      </c>
      <c r="F29" s="38">
        <f t="shared" si="0"/>
        <v>26375.050000000003</v>
      </c>
      <c r="G29" s="38">
        <f t="shared" si="0"/>
        <v>25886.45</v>
      </c>
      <c r="I29" s="21"/>
      <c r="J29" s="47">
        <v>15000</v>
      </c>
      <c r="K29" s="43">
        <f>K25</f>
        <v>28442.240000000002</v>
      </c>
      <c r="L29" s="55">
        <f t="shared" ref="L29:N29" si="1">L25</f>
        <v>27953.64</v>
      </c>
      <c r="M29" s="43">
        <f t="shared" si="1"/>
        <v>27465.410000000003</v>
      </c>
      <c r="N29" s="43">
        <f t="shared" si="1"/>
        <v>26976.809999999998</v>
      </c>
    </row>
    <row r="30" spans="2:14" x14ac:dyDescent="0.25">
      <c r="B30" s="15"/>
      <c r="C30" s="36">
        <v>18000</v>
      </c>
      <c r="D30" s="38">
        <f>(($C$30*D22/12)-(D23*D22/12)-$Q$4)*$Q$5+D25+Betriebskosten!$I$6</f>
        <v>29270.640000000007</v>
      </c>
      <c r="E30" s="48">
        <f>(($C$30*E22/12)-(E23*E22/12)-$Q$4)*$Q$5+E25+Betriebskosten!$I$6</f>
        <v>28782.04</v>
      </c>
      <c r="F30" s="38">
        <f>(($C$30*F22/12)-(F23*F22/12)-$Q$4)*$Q$5+F25+Betriebskosten!$I$6</f>
        <v>28293.450000000004</v>
      </c>
      <c r="G30" s="38">
        <f>(($C$30*G22/12)-(G23*G22/12)-$Q$4)*$Q$5+G25+Betriebskosten!$I$6</f>
        <v>27804.85</v>
      </c>
      <c r="I30" s="26"/>
      <c r="J30" s="41">
        <v>18000</v>
      </c>
      <c r="K30" s="43">
        <f>(($C$30*K22/12)-(K23*K22/12)-$Q$4)*$Q$5+K25+Betriebskosten!$I$11</f>
        <v>30537.040000000001</v>
      </c>
      <c r="L30" s="55">
        <f>(($C$30*L22/12)-(L23*L22/12)-$Q$4)*$Q$5+L25+Betriebskosten!$I$11</f>
        <v>30048.44</v>
      </c>
      <c r="M30" s="43">
        <f>(($C$30*M22/12)-(M23*M22/12)-$Q$4)*$Q$5+M25+Betriebskosten!$I$11</f>
        <v>29560.210000000003</v>
      </c>
      <c r="N30" s="43">
        <f>(($C$30*N22/12)-(N23*N22/12)-$Q$4)*$Q$5+N25+Betriebskosten!$I$11</f>
        <v>29071.609999999997</v>
      </c>
    </row>
  </sheetData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1"/>
  <sheetViews>
    <sheetView workbookViewId="0">
      <selection activeCell="I5" sqref="I5"/>
    </sheetView>
  </sheetViews>
  <sheetFormatPr baseColWidth="10" defaultColWidth="9.140625" defaultRowHeight="15" x14ac:dyDescent="0.25"/>
  <cols>
    <col min="1" max="1" width="4.28515625" customWidth="1"/>
    <col min="2" max="2" width="19.85546875" bestFit="1" customWidth="1"/>
    <col min="3" max="3" width="12.140625" bestFit="1" customWidth="1"/>
    <col min="4" max="4" width="15.5703125" bestFit="1" customWidth="1"/>
    <col min="5" max="5" width="16.5703125" bestFit="1" customWidth="1"/>
    <col min="6" max="6" width="10.5703125" bestFit="1" customWidth="1"/>
    <col min="7" max="7" width="14.85546875" bestFit="1" customWidth="1"/>
    <col min="8" max="8" width="28.85546875" bestFit="1" customWidth="1"/>
    <col min="9" max="9" width="28.85546875" customWidth="1"/>
  </cols>
  <sheetData>
    <row r="2" spans="2:9" x14ac:dyDescent="0.25">
      <c r="D2" s="3" t="s">
        <v>11</v>
      </c>
      <c r="E2" s="3" t="s">
        <v>8</v>
      </c>
      <c r="F2" s="3" t="s">
        <v>9</v>
      </c>
      <c r="G2" s="3" t="s">
        <v>13</v>
      </c>
      <c r="H2" s="3" t="s">
        <v>10</v>
      </c>
      <c r="I2" s="3" t="s">
        <v>23</v>
      </c>
    </row>
    <row r="3" spans="2:9" x14ac:dyDescent="0.25">
      <c r="B3" s="8"/>
      <c r="C3" s="9" t="s">
        <v>12</v>
      </c>
      <c r="D3" s="33">
        <v>10000</v>
      </c>
      <c r="E3" s="34">
        <v>715</v>
      </c>
      <c r="F3" s="34">
        <v>387</v>
      </c>
      <c r="G3" s="34">
        <f>D3/100*$C$5*$C$6</f>
        <v>952.00000000000011</v>
      </c>
      <c r="H3" s="34">
        <f>SUM(E3:G3)</f>
        <v>2054</v>
      </c>
      <c r="I3" s="35">
        <v>0</v>
      </c>
    </row>
    <row r="4" spans="2:9" x14ac:dyDescent="0.25">
      <c r="B4" s="10"/>
      <c r="C4" s="14"/>
      <c r="D4" s="14">
        <v>12000</v>
      </c>
      <c r="E4" s="12">
        <v>715</v>
      </c>
      <c r="F4" s="12">
        <v>387</v>
      </c>
      <c r="G4" s="12">
        <f t="shared" ref="G4:G6" si="0">D4/100*$C$5*$C$6</f>
        <v>1142.4000000000001</v>
      </c>
      <c r="H4" s="12">
        <f t="shared" ref="H4:H6" si="1">SUM(E4:G4)</f>
        <v>2244.4</v>
      </c>
      <c r="I4" s="13">
        <f>H4-H3</f>
        <v>190.40000000000009</v>
      </c>
    </row>
    <row r="5" spans="2:9" x14ac:dyDescent="0.25">
      <c r="B5" s="10" t="s">
        <v>14</v>
      </c>
      <c r="C5" s="14">
        <v>8.5</v>
      </c>
      <c r="D5" s="14">
        <v>15000</v>
      </c>
      <c r="E5" s="12">
        <v>764</v>
      </c>
      <c r="F5" s="12">
        <v>387</v>
      </c>
      <c r="G5" s="12">
        <f t="shared" si="0"/>
        <v>1428.0000000000002</v>
      </c>
      <c r="H5" s="12">
        <f t="shared" si="1"/>
        <v>2579</v>
      </c>
      <c r="I5" s="13">
        <f t="shared" ref="I5:I6" si="2">H5-H4</f>
        <v>334.59999999999991</v>
      </c>
    </row>
    <row r="6" spans="2:9" x14ac:dyDescent="0.25">
      <c r="B6" s="15" t="s">
        <v>15</v>
      </c>
      <c r="C6" s="16">
        <v>1.1200000000000001</v>
      </c>
      <c r="D6" s="17">
        <v>18000</v>
      </c>
      <c r="E6" s="16">
        <v>855</v>
      </c>
      <c r="F6" s="16">
        <v>387</v>
      </c>
      <c r="G6" s="16">
        <f t="shared" si="0"/>
        <v>1713.6000000000001</v>
      </c>
      <c r="H6" s="16">
        <f t="shared" si="1"/>
        <v>2955.6000000000004</v>
      </c>
      <c r="I6" s="18">
        <f t="shared" si="2"/>
        <v>376.60000000000036</v>
      </c>
    </row>
    <row r="7" spans="2:9" x14ac:dyDescent="0.25">
      <c r="E7" s="2"/>
      <c r="F7" s="2"/>
      <c r="G7" s="2"/>
      <c r="H7" s="2"/>
      <c r="I7" s="2"/>
    </row>
    <row r="8" spans="2:9" x14ac:dyDescent="0.25">
      <c r="B8" s="19"/>
      <c r="C8" s="20" t="s">
        <v>7</v>
      </c>
      <c r="D8" s="30">
        <v>10000</v>
      </c>
      <c r="E8" s="31">
        <v>545</v>
      </c>
      <c r="F8" s="31">
        <v>240</v>
      </c>
      <c r="G8" s="31">
        <f>D8/100*$C$10*$C$11</f>
        <v>1610</v>
      </c>
      <c r="H8" s="31">
        <f>SUM(E8:G8)</f>
        <v>2395</v>
      </c>
      <c r="I8" s="32">
        <v>0</v>
      </c>
    </row>
    <row r="9" spans="2:9" x14ac:dyDescent="0.25">
      <c r="B9" s="21"/>
      <c r="C9" s="25"/>
      <c r="D9" s="25">
        <v>12000</v>
      </c>
      <c r="E9" s="23">
        <v>545</v>
      </c>
      <c r="F9" s="23">
        <v>240</v>
      </c>
      <c r="G9" s="23">
        <f t="shared" ref="G9:G11" si="3">D9/100*$C$10*$C$11</f>
        <v>1931.9999999999998</v>
      </c>
      <c r="H9" s="23">
        <f t="shared" ref="H9:H11" si="4">SUM(E9:G9)</f>
        <v>2717</v>
      </c>
      <c r="I9" s="24">
        <f>H9-H8</f>
        <v>322</v>
      </c>
    </row>
    <row r="10" spans="2:9" x14ac:dyDescent="0.25">
      <c r="B10" s="21" t="s">
        <v>14</v>
      </c>
      <c r="C10" s="25">
        <v>11.5</v>
      </c>
      <c r="D10" s="25">
        <v>15000</v>
      </c>
      <c r="E10" s="23">
        <v>583</v>
      </c>
      <c r="F10" s="23">
        <v>240</v>
      </c>
      <c r="G10" s="23">
        <f t="shared" si="3"/>
        <v>2415</v>
      </c>
      <c r="H10" s="23">
        <f t="shared" si="4"/>
        <v>3238</v>
      </c>
      <c r="I10" s="24">
        <f t="shared" ref="I10:I11" si="5">H10-H9</f>
        <v>521</v>
      </c>
    </row>
    <row r="11" spans="2:9" x14ac:dyDescent="0.25">
      <c r="B11" s="26" t="s">
        <v>15</v>
      </c>
      <c r="C11" s="27">
        <v>1.4</v>
      </c>
      <c r="D11" s="28">
        <v>18000</v>
      </c>
      <c r="E11" s="27">
        <v>653</v>
      </c>
      <c r="F11" s="27">
        <v>240</v>
      </c>
      <c r="G11" s="27">
        <f t="shared" si="3"/>
        <v>2898</v>
      </c>
      <c r="H11" s="27">
        <f t="shared" si="4"/>
        <v>3791</v>
      </c>
      <c r="I11" s="29">
        <f t="shared" si="5"/>
        <v>553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Leasing</vt:lpstr>
      <vt:lpstr>Betriebskosten</vt:lpstr>
      <vt:lpstr>Tabelle3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2015-07-21T20:05:38Z</dcterms:modified>
</cp:coreProperties>
</file>